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50" tabRatio="410" firstSheet="1" activeTab="1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<sst xmlns="http://schemas.openxmlformats.org/spreadsheetml/2006/main" count="135" uniqueCount="65">
  <si>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</si>
  <si>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</si>
  <si>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</si>
  <si>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</si>
  <si>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</si>
  <si>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</si>
  <si>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</si>
  <si>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</si>
  <si>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</si>
  <si>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</si>
  <si>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</si>
  <si>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</si>
  <si>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</si>
  <si>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</si>
  <si>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</si>
  <si>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</si>
  <si>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</si>
  <si>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</si>
  <si>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</si>
  <si>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</si>
  <si>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</si>
  <si>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</si>
  <si>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</si>
  <si>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</si>
  <si>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</si>
  <si>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</si>
  <si>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</si>
  <si>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</si>
  <si>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</si>
  <si>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</si>
  <si>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</si>
  <si>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</si>
  <si>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</si>
  <si>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</si>
  <si>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</si>
  <si>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</si>
  <si>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</si>
  <si>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</si>
  <si>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</si>
  <si>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</si>
  <si>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</si>
  <si>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</si>
  <si>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</si>
  <si>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</si>
  <si>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</si>
  <si>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</si>
  <si>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</si>
  <si>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</si>
  <si>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</si>
  <si>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t>Randy Hendricks, School Finance Agent ESC 12</t>
  </si>
  <si>
    <t>rhendricks@esc12.net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</si>
  <si>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2"/>
      </rPr>
      <t xml:space="preserve"> in Column "C"</t>
    </r>
  </si>
  <si>
    <t>Action required beginning 2007 - 2008 School Year:</t>
  </si>
  <si>
    <t>(+/-) change  from 2007-2008</t>
  </si>
  <si>
    <t>For questions regarding this template, Please call or e-mail Gary, Randy or Woody at Region 12 ESC</t>
  </si>
  <si>
    <t>2010 - 2011 School Fiscal Year</t>
  </si>
  <si>
    <t>2009 - 10 Fiscal Year</t>
  </si>
  <si>
    <t>Utility Usage and Cost for Fiscal Year Ending 6/31/2011</t>
  </si>
  <si>
    <t>The (+/-) change from 2009 - 2010 column will display only when data from last month of fiscal year is entered.</t>
  </si>
  <si>
    <t>Revised 06/01/2010</t>
  </si>
  <si>
    <t>Corsicana ISD</t>
  </si>
  <si>
    <t>Utility Usage and Cost for Fiscal Year Ending 8/31/2021</t>
  </si>
  <si>
    <t>2019-2020 Fiscal Year</t>
  </si>
  <si>
    <t>2020-2021 School Fiscal Year</t>
  </si>
  <si>
    <t>(+/-) change  from 2019-2020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</si>
</sst>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1" fillId="32" borderId="2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20" xfId="0" applyNumberFormat="1" applyFont="1" applyFill="1" applyBorder="1" applyAlignment="1">
      <alignment horizontal="right"/>
    </xf>
    <xf numFmtId="3" fontId="1" fillId="32" borderId="21" xfId="0" applyNumberFormat="1" applyFont="1" applyFill="1" applyBorder="1" applyAlignment="1">
      <alignment horizontal="right"/>
    </xf>
    <xf numFmtId="0" fontId="1" fillId="32" borderId="2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2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2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2" borderId="23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horizontal="center" wrapText="1"/>
    </xf>
    <xf numFmtId="3" fontId="0" fillId="32" borderId="24" xfId="0" applyNumberFormat="1" applyFill="1" applyBorder="1" applyAlignment="1">
      <alignment/>
    </xf>
    <xf numFmtId="3" fontId="0" fillId="32" borderId="25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1" fillId="32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2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8" xfId="0" applyNumberFormat="1" applyFont="1" applyFill="1" applyBorder="1" applyAlignment="1">
      <alignment/>
    </xf>
    <xf numFmtId="38" fontId="1" fillId="32" borderId="24" xfId="0" applyNumberFormat="1" applyFont="1" applyFill="1" applyBorder="1" applyAlignment="1">
      <alignment horizontal="center" wrapText="1"/>
    </xf>
    <xf numFmtId="38" fontId="0" fillId="32" borderId="25" xfId="0" applyNumberFormat="1" applyFill="1" applyBorder="1" applyAlignment="1">
      <alignment/>
    </xf>
    <xf numFmtId="38" fontId="0" fillId="32" borderId="28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2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2" borderId="24" xfId="0" applyFont="1" applyFill="1" applyBorder="1" applyAlignment="1">
      <alignment horizontal="center"/>
    </xf>
    <xf numFmtId="10" fontId="1" fillId="32" borderId="25" xfId="0" applyNumberFormat="1" applyFont="1" applyFill="1" applyBorder="1" applyAlignment="1">
      <alignment horizontal="center"/>
    </xf>
    <xf numFmtId="10" fontId="1" fillId="32" borderId="28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10" fontId="1" fillId="32" borderId="24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wrapText="1"/>
    </xf>
    <xf numFmtId="0" fontId="5" fillId="32" borderId="30" xfId="0" applyFont="1" applyFill="1" applyBorder="1" applyAlignment="1">
      <alignment/>
    </xf>
    <xf numFmtId="0" fontId="1" fillId="32" borderId="31" xfId="0" applyFont="1" applyFill="1" applyBorder="1" applyAlignment="1">
      <alignment horizontal="left" wrapText="1"/>
    </xf>
    <xf numFmtId="3" fontId="1" fillId="32" borderId="31" xfId="0" applyNumberFormat="1" applyFont="1" applyFill="1" applyBorder="1" applyAlignment="1">
      <alignment horizontal="right"/>
    </xf>
    <xf numFmtId="3" fontId="1" fillId="32" borderId="32" xfId="0" applyNumberFormat="1" applyFont="1" applyFill="1" applyBorder="1" applyAlignment="1">
      <alignment horizontal="right"/>
    </xf>
    <xf numFmtId="0" fontId="1" fillId="32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2" borderId="31" xfId="0" applyFont="1" applyFill="1" applyBorder="1" applyAlignment="1">
      <alignment horizontal="left"/>
    </xf>
    <xf numFmtId="0" fontId="1" fillId="32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2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4" xfId="0" applyFont="1" applyFill="1" applyBorder="1" applyAlignment="1">
      <alignment/>
    </xf>
    <xf numFmtId="0" fontId="1" fillId="32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/>
    </xf>
    <xf numFmtId="3" fontId="0" fillId="33" borderId="36" xfId="0" applyNumberFormat="1" applyFill="1" applyBorder="1" applyAlignment="1" applyProtection="1">
      <alignment/>
      <protection locked="0"/>
    </xf>
    <xf numFmtId="0" fontId="1" fillId="32" borderId="37" xfId="0" applyFont="1" applyFill="1" applyBorder="1" applyAlignment="1">
      <alignment horizontal="center" wrapText="1"/>
    </xf>
    <xf numFmtId="0" fontId="0" fillId="34" borderId="37" xfId="0" applyFill="1" applyBorder="1" applyAlignment="1">
      <alignment horizontal="center"/>
    </xf>
    <xf numFmtId="0" fontId="1" fillId="32" borderId="38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/>
    </xf>
    <xf numFmtId="3" fontId="0" fillId="32" borderId="39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2" borderId="22" xfId="0" applyNumberFormat="1" applyFill="1" applyBorder="1" applyAlignment="1">
      <alignment/>
    </xf>
    <xf numFmtId="168" fontId="0" fillId="32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2" borderId="40" xfId="0" applyNumberFormat="1" applyFill="1" applyBorder="1" applyAlignment="1">
      <alignment/>
    </xf>
    <xf numFmtId="169" fontId="0" fillId="32" borderId="28" xfId="0" applyNumberFormat="1" applyFill="1" applyBorder="1" applyAlignment="1">
      <alignment/>
    </xf>
    <xf numFmtId="0" fontId="17" fillId="32" borderId="0" xfId="0" applyFont="1" applyFill="1" applyAlignment="1">
      <alignment/>
    </xf>
    <xf numFmtId="168" fontId="0" fillId="33" borderId="11" xfId="0" applyNumberFormat="1" applyFill="1" applyBorder="1" applyAlignment="1">
      <alignment/>
    </xf>
    <xf numFmtId="168" fontId="0" fillId="32" borderId="40" xfId="0" applyNumberFormat="1" applyFill="1" applyBorder="1" applyAlignment="1">
      <alignment/>
    </xf>
    <xf numFmtId="0" fontId="0" fillId="34" borderId="4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hyperlink" Target="mailto:rhendricks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65"/>
      <c r="B1" s="65"/>
      <c r="C1" s="65"/>
      <c r="D1" s="65"/>
      <c r="E1" s="65"/>
      <c r="F1" s="66" t="s">
        <v>45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>
      <c r="A7" s="68" t="s">
        <v>34</v>
      </c>
      <c r="B7" s="68"/>
      <c r="C7" s="122" t="s">
        <v>35</v>
      </c>
      <c r="D7" s="123"/>
      <c r="E7" s="123"/>
      <c r="F7" s="123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>
      <c r="A15" s="68" t="s">
        <v>36</v>
      </c>
      <c r="B15" s="68"/>
      <c r="C15" s="68"/>
      <c r="D15" s="68"/>
      <c r="E15" s="68"/>
      <c r="F15" s="68"/>
      <c r="G15" s="68"/>
      <c r="H15" s="68"/>
      <c r="I15" s="68"/>
      <c r="J15" s="122" t="s">
        <v>37</v>
      </c>
      <c r="K15" s="123"/>
      <c r="L15" s="123"/>
      <c r="M15" s="123"/>
      <c r="N15" s="123"/>
      <c r="O15" s="123"/>
      <c r="P15" s="69"/>
      <c r="Q15" s="69"/>
      <c r="R15" s="69"/>
      <c r="S15" s="69"/>
    </row>
    <row r="16" spans="1:19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>
      <c r="A17" s="68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>
      <c r="A19" s="68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>
      <c r="A22" s="68" t="s">
        <v>58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>
      <c r="A25" s="134" t="s">
        <v>44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5">
      <c r="A26" s="134" t="s">
        <v>59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70" customFormat="1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9"/>
    </row>
    <row r="28" spans="1:19" s="1" customFormat="1" ht="12.75">
      <c r="A28" s="125" t="s">
        <v>54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4"/>
      <c r="M28" s="124"/>
      <c r="N28" s="124"/>
      <c r="O28" s="124"/>
      <c r="P28" s="127"/>
      <c r="Q28" s="127"/>
      <c r="R28" s="127"/>
      <c r="S28" s="127"/>
    </row>
    <row r="29" spans="1:15" ht="12.75">
      <c r="A29" s="125" t="s">
        <v>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5"/>
      <c r="M29" s="65"/>
      <c r="N29" s="65"/>
      <c r="O29" s="65"/>
    </row>
    <row r="30" spans="1:15" ht="12.75">
      <c r="A30" s="125" t="s">
        <v>41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65"/>
      <c r="M30" s="65"/>
      <c r="N30" s="65"/>
      <c r="O30" s="65"/>
    </row>
    <row r="31" spans="1:15" ht="12.75">
      <c r="A31" s="126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125" t="s">
        <v>48</v>
      </c>
      <c r="B33" s="125"/>
      <c r="C33" s="125"/>
      <c r="D33" s="125"/>
      <c r="E33" s="12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125" t="s">
        <v>42</v>
      </c>
      <c r="B34" s="125"/>
      <c r="C34" s="125"/>
      <c r="D34" s="125"/>
      <c r="E34" s="12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.75">
      <c r="A35" s="126" t="s">
        <v>40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ht="12.75">
      <c r="A37" s="125" t="s">
        <v>49</v>
      </c>
      <c r="B37" s="125"/>
      <c r="C37" s="125"/>
      <c r="D37" s="125"/>
      <c r="E37" s="12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9" ht="12.75">
      <c r="A38" s="125" t="s">
        <v>42</v>
      </c>
      <c r="B38" s="125"/>
      <c r="C38" s="125"/>
      <c r="D38" s="125"/>
      <c r="E38" s="12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3"/>
    </row>
    <row r="39" spans="1:15" ht="12.75">
      <c r="A39" s="126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31" r:id="rId3" display="gbarker@esc12.net"/>
    <hyperlink ref="A35" r:id="rId4" display="wbrewton@esc12.net"/>
    <hyperlink ref="A39" r:id="rId5" display="rhendricks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4" width="12.140625" style="0" customWidth="1"/>
    <col min="5" max="5" width="10.7109375" style="0" customWidth="1"/>
    <col min="6" max="6" width="11.421875" style="0" customWidth="1"/>
    <col min="7" max="7" width="11.57421875" style="0" customWidth="1"/>
    <col min="8" max="8" width="10.421875" style="0" customWidth="1"/>
    <col min="9" max="9" width="10.7109375" style="0" customWidth="1"/>
    <col min="10" max="11" width="9.140625" style="0" bestFit="1" customWidth="1"/>
    <col min="12" max="12" width="11.421875" style="0" customWidth="1"/>
    <col min="13" max="14" width="9.140625" style="0" bestFit="1" customWidth="1"/>
    <col min="15" max="15" width="9.57421875" style="0" bestFit="1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60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61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62</v>
      </c>
      <c r="D3" s="27"/>
      <c r="E3" s="27"/>
      <c r="F3" s="27"/>
      <c r="G3" s="27" t="s">
        <v>63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0.75" customHeight="1">
      <c r="A4" s="30" t="s">
        <v>19</v>
      </c>
      <c r="B4" s="31"/>
      <c r="C4" s="26" t="s">
        <v>46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51" t="s">
        <v>17</v>
      </c>
      <c r="Q4" s="79"/>
      <c r="R4" s="51" t="s">
        <v>64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>
        <v>10312942</v>
      </c>
      <c r="D5" s="59">
        <v>1097144</v>
      </c>
      <c r="E5" s="59">
        <v>1041386</v>
      </c>
      <c r="F5" s="59">
        <v>805296</v>
      </c>
      <c r="G5" s="59">
        <v>708109</v>
      </c>
      <c r="H5" s="59">
        <v>593861</v>
      </c>
      <c r="I5" s="59">
        <v>622460</v>
      </c>
      <c r="J5" s="59">
        <v>159620</v>
      </c>
      <c r="K5" s="59">
        <v>1190949</v>
      </c>
      <c r="L5" s="59">
        <v>669040</v>
      </c>
      <c r="M5" s="59">
        <v>740844</v>
      </c>
      <c r="N5" s="59">
        <v>718000</v>
      </c>
      <c r="O5" s="59">
        <v>1004480</v>
      </c>
      <c r="P5" s="52">
        <f>SUM(D5:O5)</f>
        <v>9351189</v>
      </c>
      <c r="Q5" s="80">
        <f>P5-C5</f>
        <v>-961753</v>
      </c>
      <c r="R5" s="89">
        <f>IF(O5&gt;0,(Q5/C5),"")</f>
        <v>-0.09325689992244696</v>
      </c>
      <c r="S5" s="98" t="s">
        <v>11</v>
      </c>
      <c r="T5" s="111"/>
    </row>
    <row r="6" spans="1:20" s="5" customFormat="1" ht="14.25" thickBot="1" thickTop="1">
      <c r="A6" s="33"/>
      <c r="B6" s="21" t="s">
        <v>8</v>
      </c>
      <c r="C6" s="60">
        <v>902467</v>
      </c>
      <c r="D6" s="61">
        <v>84449.9</v>
      </c>
      <c r="E6" s="61">
        <v>79516.75</v>
      </c>
      <c r="F6" s="61">
        <v>67568.92</v>
      </c>
      <c r="G6" s="61">
        <v>63967.09</v>
      </c>
      <c r="H6" s="61">
        <v>55714.21</v>
      </c>
      <c r="I6" s="61">
        <v>53621.44</v>
      </c>
      <c r="J6" s="61">
        <v>23181</v>
      </c>
      <c r="K6" s="61">
        <v>102224.63</v>
      </c>
      <c r="L6" s="61">
        <v>63259.7</v>
      </c>
      <c r="M6" s="61">
        <v>68483.47</v>
      </c>
      <c r="N6" s="61">
        <v>11308.59</v>
      </c>
      <c r="O6" s="61">
        <v>78167.44</v>
      </c>
      <c r="P6" s="53">
        <f>SUM(D6:O6)</f>
        <v>751463.1399999999</v>
      </c>
      <c r="Q6" s="80">
        <f>P6-C6</f>
        <v>-151003.8600000001</v>
      </c>
      <c r="R6" s="89">
        <f>IF(O6&gt;0,(Q6/C6),"")</f>
        <v>-0.16732341459576927</v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  <v>0.08750820086062736</v>
      </c>
      <c r="D7" s="129">
        <f aca="true" t="shared" si="0" ref="D7:O7">IF(D5&gt;0,D6/D5,"")</f>
        <v>0.07697248492449486</v>
      </c>
      <c r="E7" s="129">
        <f t="shared" si="0"/>
        <v>0.07635665353672894</v>
      </c>
      <c r="F7" s="129">
        <f t="shared" si="0"/>
        <v>0.08390569430370944</v>
      </c>
      <c r="G7" s="129">
        <f t="shared" si="0"/>
        <v>0.09033508965427639</v>
      </c>
      <c r="H7" s="129">
        <f t="shared" si="0"/>
        <v>0.09381692012103843</v>
      </c>
      <c r="I7" s="129">
        <f t="shared" si="0"/>
        <v>0.08614439482055072</v>
      </c>
      <c r="J7" s="129">
        <f t="shared" si="0"/>
        <v>0.14522616213507078</v>
      </c>
      <c r="K7" s="129">
        <f t="shared" si="0"/>
        <v>0.08583459913060928</v>
      </c>
      <c r="L7" s="129">
        <f t="shared" si="0"/>
        <v>0.09455294152815975</v>
      </c>
      <c r="M7" s="129">
        <f t="shared" si="0"/>
        <v>0.09243979839210414</v>
      </c>
      <c r="N7" s="129">
        <f t="shared" si="0"/>
        <v>0.015750125348189415</v>
      </c>
      <c r="O7" s="129">
        <f t="shared" si="0"/>
        <v>0.07781881172347882</v>
      </c>
      <c r="P7" s="130">
        <f>AVERAGE(D7:O7)</f>
        <v>0.08492947296820091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>
        <v>1442980</v>
      </c>
      <c r="D10" s="59">
        <v>15210</v>
      </c>
      <c r="E10" s="59">
        <v>8850</v>
      </c>
      <c r="F10" s="59">
        <v>18990</v>
      </c>
      <c r="G10" s="59">
        <v>104800</v>
      </c>
      <c r="H10" s="59">
        <v>328550</v>
      </c>
      <c r="I10" s="59">
        <v>267720</v>
      </c>
      <c r="J10" s="59">
        <v>521080</v>
      </c>
      <c r="K10" s="59">
        <v>24650</v>
      </c>
      <c r="L10" s="59">
        <v>76350</v>
      </c>
      <c r="M10" s="59">
        <v>29710</v>
      </c>
      <c r="N10" s="59">
        <v>8250</v>
      </c>
      <c r="O10" s="59">
        <v>17140</v>
      </c>
      <c r="P10" s="52">
        <f>SUM(D10:O10)</f>
        <v>1421300</v>
      </c>
      <c r="Q10" s="80">
        <f>P10-C10</f>
        <v>-21680</v>
      </c>
      <c r="R10" s="89">
        <f>IF(O10&gt;0,(Q10/C10),"")</f>
        <v>-0.015024463263524097</v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>
        <v>77613</v>
      </c>
      <c r="D11" s="61">
        <v>2027</v>
      </c>
      <c r="E11" s="61">
        <v>1395.67</v>
      </c>
      <c r="F11" s="61">
        <v>1851.81</v>
      </c>
      <c r="G11" s="61">
        <v>6942.3</v>
      </c>
      <c r="H11" s="61">
        <v>22116.89</v>
      </c>
      <c r="I11" s="61">
        <v>17743.94</v>
      </c>
      <c r="J11" s="61">
        <v>33359.64</v>
      </c>
      <c r="K11" s="61">
        <v>2056.65</v>
      </c>
      <c r="L11" s="61">
        <v>6102.37</v>
      </c>
      <c r="M11" s="61">
        <v>3413.04</v>
      </c>
      <c r="N11" s="61">
        <v>1455.81</v>
      </c>
      <c r="O11" s="61">
        <v>3661.92</v>
      </c>
      <c r="P11" s="53">
        <f>SUM(D11:O11)</f>
        <v>102127.03999999998</v>
      </c>
      <c r="Q11" s="80">
        <f>P11-C11</f>
        <v>24514.03999999998</v>
      </c>
      <c r="R11" s="89">
        <f>IF(O11&gt;0,(Q11/C11),"")</f>
        <v>0.3158496643603517</v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  <v>0.05378660826899888</v>
      </c>
      <c r="D12" s="129">
        <f aca="true" t="shared" si="1" ref="D12:O12">IF(D10&gt;0,D11/D10,"")</f>
        <v>0.13326758711374095</v>
      </c>
      <c r="E12" s="129">
        <f t="shared" si="1"/>
        <v>0.15770282485875706</v>
      </c>
      <c r="F12" s="129">
        <f t="shared" si="1"/>
        <v>0.09751500789889415</v>
      </c>
      <c r="G12" s="129">
        <f t="shared" si="1"/>
        <v>0.06624332061068702</v>
      </c>
      <c r="H12" s="129">
        <f t="shared" si="1"/>
        <v>0.06731666413026936</v>
      </c>
      <c r="I12" s="129">
        <f t="shared" si="1"/>
        <v>0.066277976990886</v>
      </c>
      <c r="J12" s="129">
        <f t="shared" si="1"/>
        <v>0.06402018883856606</v>
      </c>
      <c r="K12" s="129">
        <f t="shared" si="1"/>
        <v>0.08343407707910751</v>
      </c>
      <c r="L12" s="129">
        <f t="shared" si="1"/>
        <v>0.07992626064178127</v>
      </c>
      <c r="M12" s="129">
        <f t="shared" si="1"/>
        <v>0.11487849209020531</v>
      </c>
      <c r="N12" s="129">
        <f t="shared" si="1"/>
        <v>0.17646181818181816</v>
      </c>
      <c r="O12" s="129">
        <f t="shared" si="1"/>
        <v>0.2136476079346558</v>
      </c>
      <c r="P12" s="130">
        <f>AVERAGE(D12:O12)</f>
        <v>0.11005765219744741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>
        <v>19460371</v>
      </c>
      <c r="D15" s="59">
        <v>1296000</v>
      </c>
      <c r="E15" s="59">
        <v>2514000</v>
      </c>
      <c r="F15" s="59">
        <v>1001899</v>
      </c>
      <c r="G15" s="59">
        <v>2131000</v>
      </c>
      <c r="H15" s="59">
        <v>1725000</v>
      </c>
      <c r="I15" s="59">
        <v>464000</v>
      </c>
      <c r="J15" s="59">
        <v>2024000</v>
      </c>
      <c r="K15" s="59">
        <v>1976000</v>
      </c>
      <c r="L15" s="59">
        <v>1687000</v>
      </c>
      <c r="M15" s="59">
        <v>1362000</v>
      </c>
      <c r="N15" s="59">
        <v>883061</v>
      </c>
      <c r="O15" s="59">
        <v>439000</v>
      </c>
      <c r="P15" s="52">
        <f>SUM(D15:O15)</f>
        <v>17502960</v>
      </c>
      <c r="Q15" s="80">
        <f>P15-C15</f>
        <v>-1957411</v>
      </c>
      <c r="R15" s="89">
        <f>IF(O15&gt;0,(Q15/C15),"")</f>
        <v>-0.10058446470522067</v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60">
        <v>187817</v>
      </c>
      <c r="D16" s="61">
        <v>16390.14</v>
      </c>
      <c r="E16" s="61">
        <v>21206.44</v>
      </c>
      <c r="F16" s="61">
        <v>9809.19</v>
      </c>
      <c r="G16" s="61">
        <v>19732.14</v>
      </c>
      <c r="H16" s="61">
        <v>20305.89</v>
      </c>
      <c r="I16" s="61">
        <v>6829.29</v>
      </c>
      <c r="J16" s="61">
        <v>23246.82</v>
      </c>
      <c r="K16" s="61">
        <v>19733.19</v>
      </c>
      <c r="L16" s="61">
        <v>17652.69</v>
      </c>
      <c r="M16" s="61">
        <v>16275.74</v>
      </c>
      <c r="N16" s="61">
        <v>75439.9</v>
      </c>
      <c r="O16" s="61">
        <v>9037.14</v>
      </c>
      <c r="P16" s="53">
        <f>SUM(D16:O16)</f>
        <v>255658.57</v>
      </c>
      <c r="Q16" s="80">
        <f>P16-C16</f>
        <v>67841.57</v>
      </c>
      <c r="R16" s="89">
        <f>IF(O16&gt;0,(Q16/C16),"")</f>
        <v>0.3612110192368103</v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1">
        <f>IF(C15&gt;0,(C16/C15),"")</f>
        <v>0.009651254850177317</v>
      </c>
      <c r="D17" s="132">
        <f aca="true" t="shared" si="2" ref="D17:O17">IF(D15&gt;0,D16/D15,"")</f>
        <v>0.012646712962962962</v>
      </c>
      <c r="E17" s="132">
        <f t="shared" si="2"/>
        <v>0.008435338106603022</v>
      </c>
      <c r="F17" s="132">
        <f t="shared" si="2"/>
        <v>0.009790597655053055</v>
      </c>
      <c r="G17" s="132">
        <f t="shared" si="2"/>
        <v>0.009259568277803847</v>
      </c>
      <c r="H17" s="132">
        <f t="shared" si="2"/>
        <v>0.011771530434782608</v>
      </c>
      <c r="I17" s="132">
        <f t="shared" si="2"/>
        <v>0.014718297413793104</v>
      </c>
      <c r="J17" s="132">
        <f t="shared" si="2"/>
        <v>0.01148558300395257</v>
      </c>
      <c r="K17" s="132">
        <f t="shared" si="2"/>
        <v>0.009986432186234817</v>
      </c>
      <c r="L17" s="132">
        <f t="shared" si="2"/>
        <v>0.010463953764078245</v>
      </c>
      <c r="M17" s="132">
        <f t="shared" si="2"/>
        <v>0.011949882525697503</v>
      </c>
      <c r="N17" s="132">
        <f t="shared" si="2"/>
        <v>0.08542999860711774</v>
      </c>
      <c r="O17" s="132">
        <f t="shared" si="2"/>
        <v>0.020585740318906604</v>
      </c>
      <c r="P17" s="133">
        <f>AVERAGE(D17:O17)</f>
        <v>0.018043636271415506</v>
      </c>
      <c r="Q17" s="81"/>
      <c r="R17" s="93"/>
      <c r="S17" s="108" t="s">
        <v>18</v>
      </c>
      <c r="T17" s="112"/>
    </row>
    <row r="18" spans="1:20" ht="12.75">
      <c r="A18" s="115"/>
      <c r="B18" s="13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95" t="s">
        <v>22</v>
      </c>
      <c r="B19" s="117" t="s">
        <v>8</v>
      </c>
      <c r="C19" s="49">
        <f>C6+C11+C16</f>
        <v>1167897</v>
      </c>
      <c r="D19" s="50">
        <f aca="true" t="shared" si="3" ref="D19:O19">D6+D11+D16</f>
        <v>102867.04</v>
      </c>
      <c r="E19" s="50">
        <f t="shared" si="3"/>
        <v>102118.86</v>
      </c>
      <c r="F19" s="50">
        <f t="shared" si="3"/>
        <v>79229.92</v>
      </c>
      <c r="G19" s="50">
        <f t="shared" si="3"/>
        <v>90641.53</v>
      </c>
      <c r="H19" s="50">
        <f t="shared" si="3"/>
        <v>98136.99</v>
      </c>
      <c r="I19" s="50">
        <f t="shared" si="3"/>
        <v>78194.67</v>
      </c>
      <c r="J19" s="50">
        <f t="shared" si="3"/>
        <v>79787.45999999999</v>
      </c>
      <c r="K19" s="50">
        <f t="shared" si="3"/>
        <v>124014.47</v>
      </c>
      <c r="L19" s="50">
        <f t="shared" si="3"/>
        <v>87014.76</v>
      </c>
      <c r="M19" s="50">
        <f t="shared" si="3"/>
        <v>88172.25</v>
      </c>
      <c r="N19" s="50">
        <f t="shared" si="3"/>
        <v>88204.29999999999</v>
      </c>
      <c r="O19" s="50">
        <f t="shared" si="3"/>
        <v>90866.5</v>
      </c>
      <c r="P19" s="55">
        <f>SUM(D19:O19)</f>
        <v>1109248.75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2" ht="12.75">
      <c r="R22" s="74"/>
    </row>
  </sheetData>
  <sheetProtection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140625" style="0" customWidth="1"/>
    <col min="4" max="5" width="10.7109375" style="0" customWidth="1"/>
    <col min="6" max="6" width="12.57421875" style="0" customWidth="1"/>
    <col min="7" max="7" width="9.8515625" style="0" customWidth="1"/>
    <col min="8" max="8" width="12.00390625" style="0" customWidth="1"/>
    <col min="9" max="9" width="11.57421875" style="0" customWidth="1"/>
    <col min="10" max="10" width="10.00390625" style="0" customWidth="1"/>
    <col min="11" max="11" width="10.57421875" style="0" customWidth="1"/>
    <col min="12" max="12" width="11.421875" style="0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3.0039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33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57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56</v>
      </c>
      <c r="D3" s="27"/>
      <c r="E3" s="27"/>
      <c r="F3" s="27"/>
      <c r="G3" s="27" t="s">
        <v>55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3" customHeight="1">
      <c r="A4" s="30" t="s">
        <v>19</v>
      </c>
      <c r="B4" s="31"/>
      <c r="C4" s="26" t="s">
        <v>46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51" t="s">
        <v>17</v>
      </c>
      <c r="Q4" s="79"/>
      <c r="R4" s="51" t="s">
        <v>53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0</v>
      </c>
      <c r="Q5" s="80">
        <f>P5-C5</f>
        <v>0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 t="s">
        <v>6</v>
      </c>
      <c r="B6" s="21" t="s">
        <v>8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0</v>
      </c>
      <c r="Q6" s="80">
        <f>P6-C6</f>
        <v>0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</c>
      <c r="D7" s="129">
        <f>IF(D5&gt;0,D6/D5,"")</f>
      </c>
      <c r="E7" s="129">
        <f aca="true" t="shared" si="0" ref="E7:O7">IF(E5&gt;0,E6/E5,"")</f>
      </c>
      <c r="F7" s="129">
        <f t="shared" si="0"/>
      </c>
      <c r="G7" s="129">
        <f t="shared" si="0"/>
      </c>
      <c r="H7" s="129">
        <f t="shared" si="0"/>
      </c>
      <c r="I7" s="129">
        <f t="shared" si="0"/>
      </c>
      <c r="J7" s="129">
        <f t="shared" si="0"/>
      </c>
      <c r="K7" s="129">
        <f t="shared" si="0"/>
      </c>
      <c r="L7" s="129">
        <f t="shared" si="0"/>
      </c>
      <c r="M7" s="129">
        <f t="shared" si="0"/>
      </c>
      <c r="N7" s="129">
        <f t="shared" si="0"/>
      </c>
      <c r="O7" s="129">
        <f t="shared" si="0"/>
      </c>
      <c r="P7" s="130" t="e">
        <f>AVERAGE(D7:O7)</f>
        <v>#DIV/0!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0</v>
      </c>
      <c r="Q10" s="80">
        <f>P10-C10</f>
        <v>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0</v>
      </c>
      <c r="Q11" s="80">
        <f>P11-C11</f>
        <v>0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</c>
      <c r="D12" s="129">
        <f>IF(D10&gt;0,D11/D10,"")</f>
      </c>
      <c r="E12" s="129">
        <f aca="true" t="shared" si="1" ref="E12:O12">IF(E10&gt;0,E11/E10,"")</f>
      </c>
      <c r="F12" s="129">
        <f t="shared" si="1"/>
      </c>
      <c r="G12" s="129">
        <f t="shared" si="1"/>
      </c>
      <c r="H12" s="129">
        <f t="shared" si="1"/>
      </c>
      <c r="I12" s="129">
        <f t="shared" si="1"/>
      </c>
      <c r="J12" s="129">
        <f t="shared" si="1"/>
      </c>
      <c r="K12" s="129">
        <f t="shared" si="1"/>
      </c>
      <c r="L12" s="129">
        <f t="shared" si="1"/>
      </c>
      <c r="M12" s="129">
        <f t="shared" si="1"/>
      </c>
      <c r="N12" s="129">
        <f t="shared" si="1"/>
      </c>
      <c r="O12" s="129">
        <f t="shared" si="1"/>
      </c>
      <c r="P12" s="130" t="e">
        <f>AVERAGE(D12:O12)</f>
        <v>#DIV/0!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>
        <f>SUM(D15:O15)</f>
        <v>0</v>
      </c>
      <c r="Q15" s="80">
        <f>P15-C15</f>
        <v>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11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>
        <f>SUM(D16:O16)</f>
        <v>0</v>
      </c>
      <c r="Q16" s="80">
        <f>P16-C16</f>
        <v>0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5">
        <f>IF(C15&gt;0,(C16/C15),"")</f>
      </c>
      <c r="D17" s="136">
        <f>IF(D15&gt;0,D16/D15,"")</f>
      </c>
      <c r="E17" s="136">
        <f aca="true" t="shared" si="2" ref="E17:O17">IF(E15&gt;0,E16/E15,"")</f>
      </c>
      <c r="F17" s="136">
        <f t="shared" si="2"/>
      </c>
      <c r="G17" s="136">
        <f t="shared" si="2"/>
      </c>
      <c r="H17" s="136">
        <f t="shared" si="2"/>
      </c>
      <c r="I17" s="136">
        <f t="shared" si="2"/>
      </c>
      <c r="J17" s="136">
        <f t="shared" si="2"/>
      </c>
      <c r="K17" s="136">
        <f t="shared" si="2"/>
      </c>
      <c r="L17" s="136">
        <f t="shared" si="2"/>
      </c>
      <c r="M17" s="136">
        <f t="shared" si="2"/>
      </c>
      <c r="N17" s="136">
        <f t="shared" si="2"/>
      </c>
      <c r="O17" s="136">
        <f t="shared" si="2"/>
      </c>
      <c r="P17" s="130" t="e">
        <f>AVERAGE(D17:O17)</f>
        <v>#DIV/0!</v>
      </c>
      <c r="Q17" s="81"/>
      <c r="R17" s="93"/>
      <c r="S17" s="108" t="s">
        <v>18</v>
      </c>
      <c r="T17" s="112"/>
    </row>
    <row r="18" spans="1:20" ht="13.5" thickBot="1">
      <c r="A18" s="120"/>
      <c r="B18" s="11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119" t="s">
        <v>22</v>
      </c>
      <c r="B19" s="117" t="s">
        <v>8</v>
      </c>
      <c r="C19" s="49">
        <f>C6+C11+C16</f>
        <v>0</v>
      </c>
      <c r="D19" s="50">
        <f aca="true" t="shared" si="3" ref="D19:O19">D6+D11+D16</f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0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1" spans="5:16" ht="12.75"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12.75">
      <c r="R22" s="74"/>
    </row>
  </sheetData>
  <sheetProtection sheet="1" objects="1" scenarios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Cheryl Baxter</cp:lastModifiedBy>
  <cp:lastPrinted>2012-09-25T17:10:54Z</cp:lastPrinted>
  <dcterms:created xsi:type="dcterms:W3CDTF">2007-12-03T16:48:26Z</dcterms:created>
  <dcterms:modified xsi:type="dcterms:W3CDTF">2021-09-10T16:09:37Z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0x010100AE5D58299E194B4F8EC68E0EFB1D3D78</vt:lpwstr>
  </property>
</Properties>
</file>